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style2.xml" ContentType="application/vnd.ms-office.chartstyle+xml"/>
  <Override PartName="/xl/charts/style3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3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2"/>
  </bookViews>
  <sheets>
    <sheet name="liquidity ratios" sheetId="1" r:id="rId1"/>
    <sheet name="Solvency" sheetId="3" r:id="rId2"/>
    <sheet name="profitability ratios" sheetId="4" r:id="rId3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4"/>
  <c r="G24"/>
  <c r="H24"/>
  <c r="L5"/>
  <c r="M5"/>
  <c r="K5"/>
  <c r="G13"/>
  <c r="G14"/>
  <c r="L4"/>
  <c r="H13"/>
  <c r="H14"/>
  <c r="M4"/>
  <c r="F13"/>
  <c r="F14"/>
  <c r="K4"/>
  <c r="L3"/>
  <c r="M3"/>
  <c r="K3"/>
  <c r="J4" i="3"/>
  <c r="K4"/>
  <c r="I4"/>
  <c r="J3"/>
  <c r="K3"/>
  <c r="I3"/>
  <c r="L4" i="1"/>
  <c r="M4"/>
  <c r="K4"/>
  <c r="L3"/>
  <c r="M3"/>
  <c r="K3"/>
  <c r="L2"/>
  <c r="M2"/>
  <c r="K2"/>
  <c r="G19" i="4"/>
  <c r="G20"/>
  <c r="H19"/>
  <c r="H20"/>
  <c r="F19"/>
  <c r="F20"/>
  <c r="G12"/>
  <c r="H12"/>
  <c r="F12"/>
  <c r="G8"/>
  <c r="H8"/>
  <c r="F8"/>
  <c r="E17" i="3"/>
  <c r="F17"/>
  <c r="D17"/>
  <c r="F10"/>
  <c r="E10"/>
  <c r="D10"/>
  <c r="G3" i="1"/>
  <c r="H3"/>
  <c r="F3"/>
  <c r="G12"/>
  <c r="G14"/>
  <c r="H12"/>
  <c r="H13"/>
  <c r="H14"/>
  <c r="F12"/>
  <c r="F13"/>
  <c r="F14"/>
  <c r="H8"/>
  <c r="G5"/>
  <c r="G8"/>
  <c r="H5"/>
  <c r="F8"/>
  <c r="F5"/>
</calcChain>
</file>

<file path=xl/sharedStrings.xml><?xml version="1.0" encoding="utf-8"?>
<sst xmlns="http://schemas.openxmlformats.org/spreadsheetml/2006/main" count="43" uniqueCount="32">
  <si>
    <t>monetary assets/current liabilities</t>
  </si>
  <si>
    <t>Debt ratio</t>
  </si>
  <si>
    <t>Total Liablities/Total Assets</t>
  </si>
  <si>
    <t>Quick ratio</t>
  </si>
  <si>
    <t>Current Assets /Current liablities</t>
  </si>
  <si>
    <t>Gross profit margin</t>
  </si>
  <si>
    <t>cost of sales/net revenue</t>
  </si>
  <si>
    <t>Cash ratio</t>
  </si>
  <si>
    <t>Cash plus short-term marketable securities/current liabilities</t>
  </si>
  <si>
    <t>Netprofit margin</t>
  </si>
  <si>
    <t>Net profit/net revenue</t>
  </si>
  <si>
    <t>Return on Assets</t>
  </si>
  <si>
    <t>Net income /Total Assets</t>
  </si>
  <si>
    <t>Current ratio</t>
  </si>
  <si>
    <t>Debt to equity ratio</t>
  </si>
  <si>
    <t>debt/equity</t>
  </si>
  <si>
    <t>Price to earnings ratio</t>
  </si>
  <si>
    <t>Walmart</t>
  </si>
  <si>
    <t>walmart</t>
  </si>
  <si>
    <t>Short term marketable securities</t>
  </si>
  <si>
    <t>current liabilities</t>
  </si>
  <si>
    <t>Total liabilities</t>
  </si>
  <si>
    <t>Total assets</t>
  </si>
  <si>
    <t>Total equity</t>
  </si>
  <si>
    <t>Net profit</t>
  </si>
  <si>
    <t>Net revenue</t>
  </si>
  <si>
    <t>net income</t>
  </si>
  <si>
    <t>Cost of sales</t>
  </si>
  <si>
    <t>net revenue</t>
  </si>
  <si>
    <t xml:space="preserve">shares </t>
  </si>
  <si>
    <t>net profit</t>
  </si>
  <si>
    <t>PE ratio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</si>
</sst>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1"/>
      <scheme val="minor"/>
    </font>
    <font>
      <b/>
      <sz val="9"/>
      <color rgb="FF424242"/>
      <name val="Arial"/>
      <family val="2"/>
    </font>
    <font>
      <sz val="9"/>
      <color rgb="FF42424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 vertical="center" indent="5"/>
    </xf>
    <xf numFmtId="3" fontId="3" fillId="2" borderId="1" xfId="0" applyNumberFormat="1" applyFont="1" applyFill="1" applyBorder="1" applyAlignment="1">
      <alignment vertical="top" wrapText="1"/>
    </xf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1" fontId="4" fillId="0" borderId="0" xfId="1" applyNumberFormat="1" applyFont="1"/>
    <xf numFmtId="1" fontId="0" fillId="0" borderId="0" xfId="0" applyNumberFormat="1"/>
    <xf numFmtId="10" fontId="5" fillId="0" borderId="0" xfId="2" applyNumberFormat="1" applyFont="1"/>
    <xf numFmtId="2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3" fillId="0" borderId="3" xfId="0" applyNumberFormat="1" applyFont="1" applyBorder="1"/>
    <xf numFmtId="1" fontId="4" fillId="0" borderId="3" xfId="1" applyNumberFormat="1" applyFont="1" applyBorder="1"/>
    <xf numFmtId="10" fontId="5" fillId="0" borderId="3" xfId="2" applyNumberFormat="1" applyFont="1" applyBorder="1"/>
    <xf numFmtId="1" fontId="0" fillId="0" borderId="3" xfId="0" applyNumberFormat="1" applyBorder="1"/>
    <xf numFmtId="3" fontId="0" fillId="0" borderId="3" xfId="0" applyNumberFormat="1" applyBorder="1"/>
    <xf numFmtId="3" fontId="4" fillId="0" borderId="3" xfId="0" applyNumberFormat="1" applyFont="1" applyBorder="1"/>
    <xf numFmtId="2" fontId="5" fillId="0" borderId="0" xfId="0" applyNumberFormat="1" applyFont="1"/>
    <xf numFmtId="2" fontId="5" fillId="0" borderId="3" xfId="0" applyNumberFormat="1" applyFont="1" applyBorder="1"/>
    <xf numFmtId="0" fontId="0" fillId="0" borderId="0" xfId="0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'liquidity ratios'!$K$1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'liquidity ratios'!$J$2:$J$4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ratios'!$K$2:$K$4</c:f>
              <c:numCache>
                <c:formatCode>General</c:formatCode>
                <c:ptCount val="3"/>
                <c:pt idx="0">
                  <c:v>0.2275255882390903</c:v>
                </c:pt>
                <c:pt idx="1">
                  <c:v>0.79761735740929562</c:v>
                </c:pt>
                <c:pt idx="2">
                  <c:v>9.9668288653406822E-2</c:v>
                </c:pt>
              </c:numCache>
            </c:numRef>
          </c:val>
        </c:ser>
        <c:ser>
          <c:idx val="1"/>
          <c:order val="1"/>
          <c:tx>
            <c:strRef>
              <c:f>'liquidity ratios'!$L$1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'liquidity ratios'!$J$2:$J$4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ratios'!$L$2:$L$4</c:f>
              <c:numCache>
                <c:formatCode>General</c:formatCode>
                <c:ptCount val="3"/>
                <c:pt idx="0">
                  <c:v>0.20225162695329912</c:v>
                </c:pt>
                <c:pt idx="1">
                  <c:v>0.75984768405904157</c:v>
                </c:pt>
                <c:pt idx="2">
                  <c:v>8.6040677016339578E-2</c:v>
                </c:pt>
              </c:numCache>
            </c:numRef>
          </c:val>
        </c:ser>
        <c:ser>
          <c:idx val="2"/>
          <c:order val="2"/>
          <c:tx>
            <c:strRef>
              <c:f>'liquidity ratios'!$M$1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'liquidity ratios'!$J$2:$J$4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ratios'!$M$2:$M$4</c:f>
              <c:numCache>
                <c:formatCode>General</c:formatCode>
                <c:ptCount val="3"/>
                <c:pt idx="0">
                  <c:v>0.21859138950259749</c:v>
                </c:pt>
                <c:pt idx="1">
                  <c:v>0.86195613196270615</c:v>
                </c:pt>
                <c:pt idx="2">
                  <c:v>0.10260279703562036</c:v>
                </c:pt>
              </c:numCache>
            </c:numRef>
          </c:val>
        </c:ser>
        <c:gapWidth val="219"/>
        <c:overlap val="-27"/>
        <c:axId val="70685440"/>
        <c:axId val="70686976"/>
      </c:barChart>
      <c:catAx>
        <c:axId val="7068544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86976"/>
        <c:crosses val="autoZero"/>
        <c:auto val="1"/>
        <c:lblAlgn val="ctr"/>
        <c:lblOffset val="100"/>
      </c:catAx>
      <c:valAx>
        <c:axId val="706869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8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Solvency!$G$3:$H$3</c:f>
              <c:strCache>
                <c:ptCount val="1"/>
                <c:pt idx="0">
                  <c:v>Debt ratio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Solvency!$I$1:$L$2</c:f>
              <c:strCach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strCache>
            </c:strRef>
          </c:cat>
          <c:val>
            <c:numRef>
              <c:f>Solvency!$I$3:$L$3</c:f>
              <c:numCache>
                <c:formatCode>General</c:formatCode>
                <c:ptCount val="4"/>
                <c:pt idx="0">
                  <c:v>0.66941334731754032</c:v>
                </c:pt>
                <c:pt idx="1">
                  <c:v>0.61926345332042521</c:v>
                </c:pt>
                <c:pt idx="2">
                  <c:v>0.60871117817175913</c:v>
                </c:pt>
              </c:numCache>
            </c:numRef>
          </c:val>
        </c:ser>
        <c:ser>
          <c:idx val="1"/>
          <c:order val="1"/>
          <c:tx>
            <c:strRef>
              <c:f>Solvency!$G$4:$H$4</c:f>
              <c:strCache>
                <c:ptCount val="1"/>
                <c:pt idx="0">
                  <c:v>Debt to equity ratio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Solvency!$I$1:$L$2</c:f>
              <c:strCach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strCache>
            </c:strRef>
          </c:cat>
          <c:val>
            <c:numRef>
              <c:f>Solvency!$I$4:$L$4</c:f>
              <c:numCache>
                <c:formatCode>General</c:formatCode>
                <c:ptCount val="4"/>
                <c:pt idx="0">
                  <c:v>2.0249255131317589</c:v>
                </c:pt>
                <c:pt idx="1">
                  <c:v>1.6264880761278557</c:v>
                </c:pt>
                <c:pt idx="2">
                  <c:v>1.5556569577624104</c:v>
                </c:pt>
              </c:numCache>
            </c:numRef>
          </c:val>
        </c:ser>
        <c:gapWidth val="100"/>
        <c:overlap val="-24"/>
        <c:axId val="72372224"/>
        <c:axId val="72373760"/>
      </c:barChart>
      <c:catAx>
        <c:axId val="7237222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73760"/>
        <c:crosses val="autoZero"/>
        <c:auto val="1"/>
        <c:lblAlgn val="ctr"/>
        <c:lblOffset val="100"/>
      </c:catAx>
      <c:valAx>
        <c:axId val="723737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7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'profitability ratios'!$J$3</c:f>
              <c:strCache>
                <c:ptCount val="1"/>
                <c:pt idx="0">
                  <c:v>Netprofit margin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ratios'!$K$3:$M$3</c:f>
              <c:numCache>
                <c:formatCode>0.00</c:formatCode>
                <c:ptCount val="3"/>
                <c:pt idx="0">
                  <c:v>1.2966436951429322E-2</c:v>
                </c:pt>
                <c:pt idx="1">
                  <c:v>1.9710478611672393E-2</c:v>
                </c:pt>
                <c:pt idx="2">
                  <c:v>2.8079354069890691E-2</c:v>
                </c:pt>
              </c:numCache>
            </c:numRef>
          </c:val>
        </c:ser>
        <c:ser>
          <c:idx val="1"/>
          <c:order val="1"/>
          <c:tx>
            <c:strRef>
              <c:f>'profitability ratios'!$J$4</c:f>
              <c:strCache>
                <c:ptCount val="1"/>
                <c:pt idx="0">
                  <c:v>Return on Assets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ratios'!$K$4:$M$4</c:f>
              <c:numCache>
                <c:formatCode>General</c:formatCode>
                <c:ptCount val="3"/>
                <c:pt idx="0">
                  <c:v>2.3457215166784469</c:v>
                </c:pt>
                <c:pt idx="1">
                  <c:v>2.4464018540792676</c:v>
                </c:pt>
                <c:pt idx="2">
                  <c:v>2.4437218659625297</c:v>
                </c:pt>
              </c:numCache>
            </c:numRef>
          </c:val>
        </c:ser>
        <c:ser>
          <c:idx val="2"/>
          <c:order val="2"/>
          <c:tx>
            <c:strRef>
              <c:f>'profitability ratios'!$J$5</c:f>
              <c:strCache>
                <c:ptCount val="1"/>
                <c:pt idx="0">
                  <c:v>Gross profit margin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ratios'!$K$5:$M$5</c:f>
              <c:numCache>
                <c:formatCode>0.00</c:formatCode>
                <c:ptCount val="3"/>
                <c:pt idx="0">
                  <c:v>0.7490226572447779</c:v>
                </c:pt>
                <c:pt idx="1">
                  <c:v>0.74628005188440727</c:v>
                </c:pt>
                <c:pt idx="2">
                  <c:v>0.74351939704408354</c:v>
                </c:pt>
              </c:numCache>
            </c:numRef>
          </c:val>
        </c:ser>
        <c:gapWidth val="100"/>
        <c:overlap val="-24"/>
        <c:axId val="73482624"/>
        <c:axId val="73484160"/>
      </c:barChart>
      <c:catAx>
        <c:axId val="7348262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484160"/>
        <c:crosses val="autoZero"/>
        <c:auto val="1"/>
        <c:lblAlgn val="ctr"/>
        <c:lblOffset val="100"/>
      </c:catAx>
      <c:valAx>
        <c:axId val="734841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48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4</xdr:row>
      <xdr:rowOff>119062</xdr:rowOff>
    </xdr:from>
    <xdr:to>
      <xdr:col>17</xdr:col>
      <xdr:colOff>47625</xdr:colOff>
      <xdr:row>16</xdr:row>
      <xdr:rowOff>185737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195262</xdr:rowOff>
    </xdr:from>
    <xdr:to>
      <xdr:col>13</xdr:col>
      <xdr:colOff>314325</xdr:colOff>
      <xdr:row>19</xdr:row>
      <xdr:rowOff>52387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5</xdr:row>
      <xdr:rowOff>147637</xdr:rowOff>
    </xdr:from>
    <xdr:to>
      <xdr:col>16</xdr:col>
      <xdr:colOff>485775</xdr:colOff>
      <xdr:row>20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showGridLines="0" workbookViewId="0">
      <selection activeCell="J1" sqref="J1:M4"/>
    </sheetView>
  </sheetViews>
  <sheetFormatPr defaultRowHeight="15"/>
  <cols>
    <col min="1" max="1" width="12.28515625" bestFit="1" customWidth="1"/>
  </cols>
  <sheetData>
    <row r="1" spans="1:13">
      <c r="F1">
        <v>2018</v>
      </c>
      <c r="G1" t="s">
        <v>18</v>
      </c>
      <c r="H1" s="11"/>
      <c r="K1">
        <v>2019</v>
      </c>
      <c r="L1">
        <v>2018</v>
      </c>
      <c r="M1">
        <v>2017</v>
      </c>
    </row>
    <row r="2" spans="1:13" ht="15.75" thickBot="1">
      <c r="A2" s="10" t="s">
        <v>3</v>
      </c>
      <c r="B2" s="10"/>
      <c r="C2" s="10"/>
      <c r="D2" s="10"/>
      <c r="E2" s="10"/>
      <c r="F2" s="10">
        <v>2019</v>
      </c>
      <c r="G2" s="10">
        <v>2018</v>
      </c>
      <c r="H2" s="12">
        <v>2017</v>
      </c>
      <c r="J2" t="s">
        <v>3</v>
      </c>
      <c r="K2">
        <f>F5</f>
        <v>0.2275255882390903</v>
      </c>
      <c r="L2">
        <f t="shared" ref="L2:M2" si="0">G5</f>
        <v>0.20225162695329912</v>
      </c>
      <c r="M2">
        <f t="shared" si="0"/>
        <v>0.21859138950259749</v>
      </c>
    </row>
    <row r="3" spans="1:13">
      <c r="B3" t="s">
        <v>20</v>
      </c>
      <c r="F3">
        <f>F13</f>
        <v>77477000</v>
      </c>
      <c r="G3">
        <f t="shared" ref="G3:H3" si="1">G13</f>
        <v>78521000</v>
      </c>
      <c r="H3" s="11">
        <f t="shared" si="1"/>
        <v>66928000</v>
      </c>
      <c r="J3" t="s">
        <v>13</v>
      </c>
      <c r="K3">
        <f>F8</f>
        <v>0.79761735740929562</v>
      </c>
      <c r="L3">
        <f t="shared" ref="L3:M3" si="2">G8</f>
        <v>0.75984768405904157</v>
      </c>
      <c r="M3">
        <f t="shared" si="2"/>
        <v>0.86195613196270615</v>
      </c>
    </row>
    <row r="4" spans="1:13">
      <c r="H4" s="11"/>
      <c r="J4" t="s">
        <v>7</v>
      </c>
      <c r="K4">
        <f>F14</f>
        <v>9.9668288653406822E-2</v>
      </c>
      <c r="L4">
        <f t="shared" ref="L4:M4" si="3">G14</f>
        <v>8.6040677016339578E-2</v>
      </c>
      <c r="M4">
        <f t="shared" si="3"/>
        <v>0.10260279703562036</v>
      </c>
    </row>
    <row r="5" spans="1:13">
      <c r="B5" t="s">
        <v>0</v>
      </c>
      <c r="F5">
        <f>(61897000-44269000)/77477000</f>
        <v>0.2275255882390903</v>
      </c>
      <c r="G5">
        <f>(59664000-43783000)/78521000</f>
        <v>0.20225162695329912</v>
      </c>
      <c r="H5" s="11">
        <f>(57689000-43046000)/66988000</f>
        <v>0.21859138950259749</v>
      </c>
    </row>
    <row r="6" spans="1:13">
      <c r="H6" s="11"/>
    </row>
    <row r="7" spans="1:13">
      <c r="H7" s="11"/>
    </row>
    <row r="8" spans="1:13">
      <c r="A8" t="s">
        <v>13</v>
      </c>
      <c r="B8" t="s">
        <v>4</v>
      </c>
      <c r="F8">
        <f>61797000/77477000</f>
        <v>0.79761735740929562</v>
      </c>
      <c r="G8">
        <f>59664000/78521000</f>
        <v>0.75984768405904157</v>
      </c>
      <c r="H8" s="11">
        <f>57689000/66928000</f>
        <v>0.86195613196270615</v>
      </c>
    </row>
    <row r="9" spans="1:13" ht="27" customHeight="1">
      <c r="H9" s="11"/>
    </row>
    <row r="10" spans="1:13">
      <c r="H10" s="11"/>
    </row>
    <row r="11" spans="1:13" ht="33.75" customHeight="1">
      <c r="A11" t="s">
        <v>7</v>
      </c>
      <c r="B11" s="21" t="s">
        <v>8</v>
      </c>
      <c r="C11" s="21"/>
      <c r="D11" s="21"/>
      <c r="E11" s="21"/>
      <c r="F11" s="21"/>
      <c r="H11" s="11"/>
    </row>
    <row r="12" spans="1:13">
      <c r="B12" t="s">
        <v>19</v>
      </c>
      <c r="F12">
        <f>7722000</f>
        <v>7722000</v>
      </c>
      <c r="G12">
        <f>6756000</f>
        <v>6756000</v>
      </c>
      <c r="H12" s="11">
        <f>6867000</f>
        <v>6867000</v>
      </c>
    </row>
    <row r="13" spans="1:13">
      <c r="B13" t="s">
        <v>20</v>
      </c>
      <c r="F13">
        <f>77477000</f>
        <v>77477000</v>
      </c>
      <c r="G13">
        <v>78521000</v>
      </c>
      <c r="H13" s="11">
        <f>66928000</f>
        <v>66928000</v>
      </c>
    </row>
    <row r="14" spans="1:13">
      <c r="F14">
        <f>F12/F13</f>
        <v>9.9668288653406822E-2</v>
      </c>
      <c r="G14">
        <f t="shared" ref="G14:H14" si="4">G12/G13</f>
        <v>8.6040677016339578E-2</v>
      </c>
      <c r="H14" s="11">
        <f t="shared" si="4"/>
        <v>0.10260279703562036</v>
      </c>
    </row>
  </sheetData>
  <mergeCells count="1">
    <mergeCell ref="B11:F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8"/>
  <sheetViews>
    <sheetView showGridLines="0" workbookViewId="0">
      <selection activeCell="H2" sqref="H2:K4"/>
    </sheetView>
  </sheetViews>
  <sheetFormatPr defaultRowHeight="15"/>
  <cols>
    <col min="4" max="4" width="10.7109375" customWidth="1"/>
    <col min="5" max="5" width="12.5703125" customWidth="1"/>
    <col min="6" max="6" width="10.85546875" customWidth="1"/>
  </cols>
  <sheetData>
    <row r="2" spans="1:11">
      <c r="F2" s="11" t="s">
        <v>17</v>
      </c>
      <c r="I2">
        <v>2019</v>
      </c>
      <c r="J2">
        <v>2018</v>
      </c>
      <c r="K2">
        <v>2017</v>
      </c>
    </row>
    <row r="3" spans="1:11">
      <c r="F3" s="11"/>
      <c r="H3" t="s">
        <v>1</v>
      </c>
      <c r="I3">
        <f>D10</f>
        <v>0.66941334731754032</v>
      </c>
      <c r="J3">
        <f t="shared" ref="J3:K3" si="0">E10</f>
        <v>0.61926345332042521</v>
      </c>
      <c r="K3">
        <f t="shared" si="0"/>
        <v>0.60871117817175913</v>
      </c>
    </row>
    <row r="4" spans="1:11">
      <c r="F4" s="11"/>
      <c r="H4" t="s">
        <v>14</v>
      </c>
      <c r="I4">
        <f>D17</f>
        <v>2.0249255131317589</v>
      </c>
      <c r="J4">
        <f t="shared" ref="J4:K4" si="1">E17</f>
        <v>1.6264880761278557</v>
      </c>
      <c r="K4">
        <f t="shared" si="1"/>
        <v>1.5556569577624104</v>
      </c>
    </row>
    <row r="5" spans="1:11" ht="15.75" thickBot="1">
      <c r="A5" s="10"/>
      <c r="B5" s="10"/>
      <c r="C5" s="10"/>
      <c r="D5" s="10">
        <v>2019</v>
      </c>
      <c r="E5" s="10">
        <v>2018</v>
      </c>
      <c r="F5" s="12">
        <v>2017</v>
      </c>
    </row>
    <row r="6" spans="1:11">
      <c r="A6" t="s">
        <v>1</v>
      </c>
      <c r="F6" s="11"/>
    </row>
    <row r="7" spans="1:11" ht="15.75" thickBot="1">
      <c r="B7" t="s">
        <v>2</v>
      </c>
      <c r="F7" s="11"/>
    </row>
    <row r="8" spans="1:11" ht="15.75" thickBot="1">
      <c r="B8" t="s">
        <v>21</v>
      </c>
      <c r="D8" s="2">
        <v>146799000</v>
      </c>
      <c r="E8" s="4">
        <v>126653000</v>
      </c>
      <c r="F8" s="13">
        <v>121027000</v>
      </c>
    </row>
    <row r="9" spans="1:11">
      <c r="B9" t="s">
        <v>22</v>
      </c>
      <c r="D9" s="4">
        <v>219295000</v>
      </c>
      <c r="E9" s="4">
        <v>204522000</v>
      </c>
      <c r="F9" s="13">
        <v>198825000</v>
      </c>
    </row>
    <row r="10" spans="1:11">
      <c r="D10">
        <f>D8/D9</f>
        <v>0.66941334731754032</v>
      </c>
      <c r="E10">
        <f>E8/E9</f>
        <v>0.61926345332042521</v>
      </c>
      <c r="F10" s="11">
        <f>F8/F9</f>
        <v>0.60871117817175913</v>
      </c>
    </row>
    <row r="11" spans="1:11">
      <c r="F11" s="11"/>
    </row>
    <row r="12" spans="1:11">
      <c r="F12" s="11"/>
    </row>
    <row r="13" spans="1:11">
      <c r="A13" t="s">
        <v>14</v>
      </c>
      <c r="F13" s="11"/>
    </row>
    <row r="14" spans="1:11">
      <c r="F14" s="11"/>
    </row>
    <row r="15" spans="1:11">
      <c r="B15" t="s">
        <v>15</v>
      </c>
      <c r="F15" s="11"/>
    </row>
    <row r="16" spans="1:11">
      <c r="B16" t="s">
        <v>23</v>
      </c>
      <c r="D16" s="3">
        <v>72496000</v>
      </c>
      <c r="E16" s="4">
        <v>77869000</v>
      </c>
      <c r="F16" s="13">
        <v>77798000</v>
      </c>
    </row>
    <row r="17" spans="4:6">
      <c r="D17">
        <f>D8/D16</f>
        <v>2.0249255131317589</v>
      </c>
      <c r="E17">
        <f t="shared" ref="E17:F17" si="2">E8/E16</f>
        <v>1.6264880761278557</v>
      </c>
      <c r="F17" s="11">
        <f t="shared" si="2"/>
        <v>1.5556569577624104</v>
      </c>
    </row>
    <row r="18" spans="4:6">
      <c r="F18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5"/>
  <sheetViews>
    <sheetView showGridLines="0" tabSelected="1" topLeftCell="A7" workbookViewId="0">
      <selection activeCell="G23" sqref="G23"/>
    </sheetView>
  </sheetViews>
  <sheetFormatPr defaultRowHeight="15"/>
  <cols>
    <col min="6" max="6" width="14.85546875" customWidth="1"/>
    <col min="7" max="7" width="12.7109375" customWidth="1"/>
    <col min="8" max="8" width="11.7109375" customWidth="1"/>
  </cols>
  <sheetData>
    <row r="1" spans="1:14">
      <c r="H1" s="11" t="s">
        <v>17</v>
      </c>
    </row>
    <row r="2" spans="1:14" ht="15.75" thickBot="1">
      <c r="H2" s="11"/>
      <c r="K2" s="10">
        <v>2019</v>
      </c>
      <c r="L2" s="10">
        <v>2018</v>
      </c>
      <c r="M2" s="10">
        <v>2017</v>
      </c>
    </row>
    <row r="3" spans="1:14">
      <c r="H3" s="11"/>
      <c r="J3" t="s">
        <v>9</v>
      </c>
      <c r="K3" s="9">
        <f>F8</f>
        <v>1.2966436951429322E-2</v>
      </c>
      <c r="L3" s="9">
        <f t="shared" ref="L3:M3" si="0">G8</f>
        <v>1.9710478611672393E-2</v>
      </c>
      <c r="M3" s="9">
        <f t="shared" si="0"/>
        <v>2.8079354069890691E-2</v>
      </c>
    </row>
    <row r="4" spans="1:14" ht="15.75" thickBot="1">
      <c r="A4" t="s">
        <v>9</v>
      </c>
      <c r="F4" s="10">
        <v>2019</v>
      </c>
      <c r="G4" s="10">
        <v>2018</v>
      </c>
      <c r="H4" s="12">
        <v>2017</v>
      </c>
      <c r="J4" t="s">
        <v>11</v>
      </c>
      <c r="K4">
        <f>F14</f>
        <v>2.3457215166784469</v>
      </c>
      <c r="L4">
        <f t="shared" ref="L4:M4" si="1">G14</f>
        <v>2.4464018540792676</v>
      </c>
      <c r="M4">
        <f t="shared" si="1"/>
        <v>2.4437218659625297</v>
      </c>
    </row>
    <row r="5" spans="1:14">
      <c r="B5" t="s">
        <v>10</v>
      </c>
      <c r="H5" s="11"/>
      <c r="J5" t="s">
        <v>5</v>
      </c>
      <c r="K5" s="9">
        <f>F20</f>
        <v>0.7490226572447779</v>
      </c>
      <c r="L5" s="9">
        <f t="shared" ref="L5:M5" si="2">G20</f>
        <v>0.74628005188440727</v>
      </c>
      <c r="M5" s="9">
        <f t="shared" si="2"/>
        <v>0.74351939704408354</v>
      </c>
    </row>
    <row r="6" spans="1:14">
      <c r="B6" t="s">
        <v>24</v>
      </c>
      <c r="F6" s="4">
        <v>6670000</v>
      </c>
      <c r="G6" s="4">
        <v>9862000</v>
      </c>
      <c r="H6" s="13">
        <v>13643000</v>
      </c>
      <c r="N6" s="1"/>
    </row>
    <row r="7" spans="1:14">
      <c r="B7" t="s">
        <v>25</v>
      </c>
      <c r="F7" s="6">
        <v>514405000</v>
      </c>
      <c r="G7" s="6">
        <v>500343000</v>
      </c>
      <c r="H7" s="14">
        <v>485873000</v>
      </c>
      <c r="N7" s="1"/>
    </row>
    <row r="8" spans="1:14">
      <c r="F8" s="8">
        <f>F6/F7</f>
        <v>1.2966436951429322E-2</v>
      </c>
      <c r="G8" s="8">
        <f t="shared" ref="G8:H8" si="3">G6/G7</f>
        <v>1.9710478611672393E-2</v>
      </c>
      <c r="H8" s="15">
        <f t="shared" si="3"/>
        <v>2.8079354069890691E-2</v>
      </c>
      <c r="N8" s="1"/>
    </row>
    <row r="9" spans="1:14" ht="15.75" thickBot="1">
      <c r="G9" s="10"/>
      <c r="H9" s="11"/>
    </row>
    <row r="10" spans="1:14">
      <c r="A10" t="s">
        <v>11</v>
      </c>
      <c r="H10" s="11"/>
    </row>
    <row r="11" spans="1:14">
      <c r="B11" t="s">
        <v>12</v>
      </c>
      <c r="H11" s="11"/>
    </row>
    <row r="12" spans="1:14">
      <c r="B12" t="s">
        <v>26</v>
      </c>
      <c r="F12" s="7">
        <f>F7</f>
        <v>514405000</v>
      </c>
      <c r="G12" s="7">
        <f t="shared" ref="G12:H12" si="4">G7</f>
        <v>500343000</v>
      </c>
      <c r="H12" s="16">
        <f t="shared" si="4"/>
        <v>485873000</v>
      </c>
    </row>
    <row r="13" spans="1:14">
      <c r="B13" t="s">
        <v>22</v>
      </c>
      <c r="F13" s="3">
        <f>Solvency!D9</f>
        <v>219295000</v>
      </c>
      <c r="G13" s="3">
        <f>Solvency!E9</f>
        <v>204522000</v>
      </c>
      <c r="H13" s="17">
        <f>Solvency!F9</f>
        <v>198825000</v>
      </c>
    </row>
    <row r="14" spans="1:14">
      <c r="F14" s="19">
        <f>F12/F13</f>
        <v>2.3457215166784469</v>
      </c>
      <c r="G14" s="19">
        <f t="shared" ref="G14:H14" si="5">G12/G13</f>
        <v>2.4464018540792676</v>
      </c>
      <c r="H14" s="20">
        <f t="shared" si="5"/>
        <v>2.4437218659625297</v>
      </c>
    </row>
    <row r="15" spans="1:14">
      <c r="H15" s="11"/>
    </row>
    <row r="16" spans="1:14">
      <c r="A16" t="s">
        <v>5</v>
      </c>
      <c r="H16" s="11"/>
    </row>
    <row r="17" spans="1:8">
      <c r="B17" t="s">
        <v>6</v>
      </c>
      <c r="H17" s="11"/>
    </row>
    <row r="18" spans="1:8">
      <c r="B18" t="s">
        <v>27</v>
      </c>
      <c r="F18" s="3">
        <v>385301000</v>
      </c>
      <c r="G18" s="5">
        <v>373396000</v>
      </c>
      <c r="H18" s="18">
        <v>361256000</v>
      </c>
    </row>
    <row r="19" spans="1:8">
      <c r="B19" t="s">
        <v>28</v>
      </c>
      <c r="F19" s="7">
        <f>F7</f>
        <v>514405000</v>
      </c>
      <c r="G19" s="7">
        <f t="shared" ref="G19:H19" si="6">G7</f>
        <v>500343000</v>
      </c>
      <c r="H19" s="16">
        <f t="shared" si="6"/>
        <v>485873000</v>
      </c>
    </row>
    <row r="20" spans="1:8">
      <c r="F20" s="8">
        <f>F18/F19</f>
        <v>0.7490226572447779</v>
      </c>
      <c r="G20" s="8">
        <f t="shared" ref="G20:H20" si="7">G18/G19</f>
        <v>0.74628005188440727</v>
      </c>
      <c r="H20" s="15">
        <f t="shared" si="7"/>
        <v>0.74351939704408354</v>
      </c>
    </row>
    <row r="21" spans="1:8">
      <c r="H21" s="11"/>
    </row>
    <row r="22" spans="1:8">
      <c r="A22" t="s">
        <v>16</v>
      </c>
    </row>
    <row r="23" spans="1:8">
      <c r="B23" t="s">
        <v>29</v>
      </c>
      <c r="F23">
        <v>3217000</v>
      </c>
      <c r="G23">
        <v>3010000</v>
      </c>
      <c r="H23">
        <v>3212000</v>
      </c>
    </row>
    <row r="24" spans="1:8">
      <c r="B24" t="s">
        <v>30</v>
      </c>
      <c r="F24" s="7">
        <f>F12</f>
        <v>514405000</v>
      </c>
      <c r="G24" s="7">
        <f t="shared" ref="G24:H24" si="8">G12</f>
        <v>500343000</v>
      </c>
      <c r="H24" s="7">
        <f t="shared" si="8"/>
        <v>485873000</v>
      </c>
    </row>
    <row r="25" spans="1:8">
      <c r="B25" t="s">
        <v>31</v>
      </c>
      <c r="F25">
        <v>22.98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liquidity ratios</vt:lpstr>
      <vt:lpstr>Solvency</vt:lpstr>
      <vt:lpstr>profitability ratios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2018-03-22T11:09:35Z</dcterms:created>
  <dcterms:modified xsi:type="dcterms:W3CDTF">2019-07-24T08:33:30Z</dcterms:modified>
</cp:coreProperties>
</file>